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D711456B-1AE9-4638-A4BE-CD098B9E6A24}" xr6:coauthVersionLast="47" xr6:coauthVersionMax="47" xr10:uidLastSave="{00000000-0000-0000-0000-000000000000}"/>
  <bookViews>
    <workbookView xWindow="-120" yWindow="-120" windowWidth="20730" windowHeight="11040" activeTab="1" xr2:uid="{00473EA7-88E8-491B-B800-433EC08ABE0C}"/>
  </bookViews>
  <sheets>
    <sheet name="Resumen región 2" sheetId="15" r:id="rId1"/>
    <sheet name="GRUPO COLIBRI SAS"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6" l="1"/>
  <c r="B27" i="15"/>
  <c r="E58" i="6"/>
  <c r="H27" i="15" s="1"/>
  <c r="F50" i="6"/>
  <c r="C44" i="6"/>
  <c r="E3" i="15"/>
  <c r="B69" i="6" s="1"/>
  <c r="C27" i="15"/>
  <c r="E65" i="6"/>
  <c r="E5" i="15"/>
  <c r="E27" i="15"/>
  <c r="G50" i="6" l="1"/>
  <c r="G27" i="15" s="1"/>
  <c r="D37" i="6"/>
  <c r="E69" i="6"/>
  <c r="J27" i="15" s="1"/>
  <c r="K27" i="15" l="1"/>
  <c r="E37" i="6"/>
  <c r="B16" i="6" s="1"/>
  <c r="B18" i="6" l="1"/>
  <c r="F27" i="15" s="1"/>
  <c r="D27" i="15"/>
  <c r="D22" i="6" l="1"/>
  <c r="D23" i="6"/>
  <c r="D25" i="6"/>
  <c r="D24" i="6"/>
  <c r="D26" i="6" l="1"/>
</calcChain>
</file>

<file path=xl/sharedStrings.xml><?xml version="1.0" encoding="utf-8"?>
<sst xmlns="http://schemas.openxmlformats.org/spreadsheetml/2006/main" count="160" uniqueCount="130">
  <si>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</si>
  <si>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</si>
  <si>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</si>
  <si>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</si>
  <si>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</si>
  <si>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</si>
  <si>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</si>
  <si>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</si>
  <si>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</si>
  <si>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ANTIOQUIA</t>
  </si>
  <si>
    <t>ABEJORRAL</t>
  </si>
  <si>
    <t>ARGELIA</t>
  </si>
  <si>
    <t>CONCEPCIÓN</t>
  </si>
  <si>
    <t>LA UNIÓN</t>
  </si>
  <si>
    <t>NARIÑO</t>
  </si>
  <si>
    <t>SAN RAFAEL</t>
  </si>
  <si>
    <t>SAN VICENTE FERRER</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</si>
  <si>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</si>
  <si>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</si>
  <si>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</si>
  <si>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</si>
  <si>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</si>
  <si>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</si>
  <si>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</si>
  <si>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</si>
  <si>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</si>
  <si>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</si>
  <si>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</si>
  <si>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</si>
  <si>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</si>
  <si>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</si>
  <si>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</si>
  <si>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GRUPO COLIBRI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</si>
  <si>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</si>
  <si>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</si>
  <si>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</si>
  <si>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</si>
  <si>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</si>
  <si>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</si>
  <si>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</si>
  <si>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</si>
  <si>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 xml:space="preserve"> UBALDO DE JESUS VELASQUEZ URREGO</t>
  </si>
  <si>
    <t>SI</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</si>
  <si>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</si>
  <si>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</si>
  <si>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</si>
  <si>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</si>
  <si>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</si>
  <si>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</si>
  <si>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</si>
  <si>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</si>
  <si>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</si>
  <si>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</si>
  <si>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</si>
  <si>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</si>
  <si>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</si>
  <si>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</si>
  <si>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</si>
  <si>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</si>
  <si>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</si>
  <si>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</si>
  <si>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</si>
  <si>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</si>
  <si>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</si>
  <si>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</si>
  <si>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</si>
  <si>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</si>
  <si>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</si>
  <si>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</si>
  <si>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</si>
  <si>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</si>
  <si>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</si>
  <si>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</si>
  <si>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</si>
  <si>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</si>
  <si>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</si>
  <si>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</si>
  <si>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</si>
  <si>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</si>
  <si>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No aportó el formato ANEXO Autorización de recolección, tratamiento y protección de datos</t>
  </si>
  <si>
    <t>11.2.4 Contenido de la propuesta técnica</t>
  </si>
  <si>
    <t>VALIDACIÓN DE LA PROPUESTA</t>
  </si>
  <si>
    <t>Cantidad de accesos a internet fijo de la propuesta</t>
  </si>
  <si>
    <t>NA</t>
  </si>
  <si>
    <t>NO CUMPLE, LA PROPUESTA ESTÁ CONDICIONADA</t>
  </si>
  <si>
    <r>
      <t xml:space="preserve">1. Para la acreditación de la cantidad de accesos se toma el valor reportado en boletín trimestral del sector TIC para el cuarto trimestre de año 2023 de acuerdo a lo establecido en los TÉRMINOS DE REFERENCIA DEFINITIVOS en su numeral 11.2.3.:  
(…) " este porcentaje será aplicable a la sumatoria de los accesos que oferte para las distintas regiones de interés, lo cual será validado bajo uno de los dos mecanismos que se indican a continuación, priorizando la revisión del mecanismo A y en aquellos casos que no se encuentre el proveedor, se validará el mecanismo B.  
</t>
    </r>
    <r>
      <rPr>
        <b/>
        <sz val="9"/>
        <color theme="1"/>
        <rFont val="Arial Narrow"/>
        <family val="2"/>
      </rPr>
      <t>A. Último boletín trimestral del sector TIC</t>
    </r>
    <r>
      <rPr>
        <sz val="9"/>
        <color theme="1"/>
        <rFont val="Arial Narrow"/>
        <family val="2"/>
      </rPr>
      <t xml:space="preserve">: La cantidad de usuarios reportados en el Sistema de 
Información Integral del Sector de TIC -Colombia TIC- que deberá ser diligenciada en el Anexo No. 
2a– USUARIOS (ACCESOS) REPORTE COLOMBIA TIC - ÚLTIMO BOLETÍN OFICIAL" (...)
1. El proponente cumple con el mínimo de accesos rerqueridos, sin embago solo oferta en 2 municipios para la region 2 (San Rafael y San Vicente Ferrer), la cual se compone por 7 municipios. Por lo tanto la propuesta se considera rechazada de acuerdo al numeral 19 de los términos de referencia "CAUSALES DE RECHAZO" por considerarse una propuestan condicionada para la seleccion pormparte del Comité
</t>
    </r>
  </si>
  <si>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</si>
  <si>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</si>
  <si>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</si>
  <si>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</si>
  <si>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</si>
  <si>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</si>
  <si>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</si>
  <si>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</si>
  <si>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</si>
  <si>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</si>
  <si>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</si>
  <si>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</si>
  <si>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</si>
  <si>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</si>
  <si>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</si>
  <si>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 xml:space="preserve">El proponenete  no aportó  el ANEXO 5, 
OFRECIMIENTO PRESENCIA EN LA REGIÓN DE INTERÉS CON ACCESOS A INTERNET FIJO.
Se validó el boletín trimestral del sector TIC para el cuarto trimestre de año 2023 y no se evidencia presencia en ninguno de los municipios de la region </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</si>
  <si>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</si>
  <si>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</si>
  <si>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</si>
  <si>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</si>
  <si>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</si>
  <si>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</si>
  <si>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</si>
  <si>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</si>
  <si>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</si>
  <si>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X</t>
  </si>
  <si>
    <t>No aportó el Anexo No. 6- OFRECIMIENTO TIEMPO DE OPERACIÓN ADICIONAL</t>
  </si>
  <si>
    <t>2 meses adicionales</t>
  </si>
  <si>
    <t>4 meses adicionales</t>
  </si>
  <si>
    <t>6 meses adicionales</t>
  </si>
  <si>
    <t>20.2.3 Valor  tarifa mensual por servicio de Conectividad ($ / mes) :</t>
  </si>
  <si>
    <t>Valor mínimo</t>
  </si>
  <si>
    <t>Valor máximo</t>
  </si>
  <si>
    <t>Ofrecimiento</t>
  </si>
  <si>
    <t>Validación de la condición</t>
  </si>
  <si>
    <t>DIGITE EN PUNTAJE APLICANDO FÓRMULA</t>
  </si>
  <si>
    <t>No aportó el anexo 7 OFRECIMIENTO VALOR DE 
LA TARIFA MENSUAL POR EL SERVICIO DE CONECTIVIDAD</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</si>
  <si>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</si>
  <si>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</si>
  <si>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</si>
  <si>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del Boletín TIC para el trimestre 4 de 2023.</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</si>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</sst>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28">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3" fillId="0" borderId="2" xfId="0" applyFont="1" applyBorder="1" applyAlignment="1">
      <alignment vertical="center" wrapText="1"/>
    </xf>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165" fontId="0" fillId="0" borderId="1" xfId="2"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5" fillId="3" borderId="1" xfId="0" applyFont="1" applyFill="1" applyBorder="1" applyAlignment="1">
      <alignment horizontal="center"/>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 xfId="0" applyFont="1" applyBorder="1" applyAlignment="1">
      <alignment horizontal="center"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cellXfs>
  <cellStyles count="4">
    <cellStyle name="Millares 2" xfId="3" xr:uid="{14419878-7002-46CF-939E-3C900C589869}"/>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B1" workbookViewId="0">
      <selection activeCell="B5" sqref="B5"/>
    </sheetView>
  </sheetViews>
  <sheetFormatPr baseColWidth="10" defaultColWidth="17.140625" defaultRowHeight="15" x14ac:dyDescent="0.25"/>
  <cols>
    <col min="1" max="1" width="17.140625" style="34"/>
    <col min="2" max="2" width="28" style="34" customWidth="1"/>
    <col min="3" max="3" width="21" style="34" bestFit="1" customWidth="1"/>
    <col min="4" max="16384" width="17.140625" style="34"/>
  </cols>
  <sheetData>
    <row r="1" spans="1:8" ht="27.75" customHeight="1" x14ac:dyDescent="0.25">
      <c r="A1" s="68" t="s">
        <v>0</v>
      </c>
      <c r="B1" s="68"/>
      <c r="C1" s="68"/>
      <c r="D1" s="68"/>
      <c r="E1" s="68"/>
      <c r="F1" s="68"/>
      <c r="G1" s="68"/>
      <c r="H1" s="68"/>
    </row>
    <row r="3" spans="1:8" ht="45" x14ac:dyDescent="0.25">
      <c r="A3" s="42" t="s">
        <v>1</v>
      </c>
      <c r="B3" s="43">
        <v>2</v>
      </c>
      <c r="D3" s="42" t="s">
        <v>2</v>
      </c>
      <c r="E3" s="43">
        <f>+SUM(D8:D22)</f>
        <v>956</v>
      </c>
    </row>
    <row r="4" spans="1:8" ht="9.75" customHeight="1" x14ac:dyDescent="0.25"/>
    <row r="5" spans="1:8" ht="45" x14ac:dyDescent="0.25">
      <c r="A5" s="42" t="s">
        <v>3</v>
      </c>
      <c r="B5" s="67">
        <v>485793312</v>
      </c>
      <c r="D5" s="42" t="s">
        <v>4</v>
      </c>
      <c r="E5" s="43">
        <f>+COUNTA(B8:B22)</f>
        <v>7</v>
      </c>
    </row>
    <row r="7" spans="1:8" s="2" customFormat="1" ht="45" x14ac:dyDescent="0.25">
      <c r="A7" s="42" t="s">
        <v>5</v>
      </c>
      <c r="B7" s="42" t="s">
        <v>6</v>
      </c>
      <c r="C7" s="42" t="s">
        <v>7</v>
      </c>
      <c r="D7" s="42" t="s">
        <v>8</v>
      </c>
    </row>
    <row r="8" spans="1:8" x14ac:dyDescent="0.25">
      <c r="A8" s="44">
        <v>1</v>
      </c>
      <c r="B8" s="59" t="s">
        <v>9</v>
      </c>
      <c r="C8" s="60" t="s">
        <v>10</v>
      </c>
      <c r="D8" s="61">
        <v>189</v>
      </c>
    </row>
    <row r="9" spans="1:8" x14ac:dyDescent="0.25">
      <c r="A9" s="44">
        <v>2</v>
      </c>
      <c r="B9" s="59" t="s">
        <v>9</v>
      </c>
      <c r="C9" s="60" t="s">
        <v>11</v>
      </c>
      <c r="D9" s="61">
        <v>71</v>
      </c>
    </row>
    <row r="10" spans="1:8" x14ac:dyDescent="0.25">
      <c r="A10" s="44">
        <v>3</v>
      </c>
      <c r="B10" s="59" t="s">
        <v>9</v>
      </c>
      <c r="C10" s="60" t="s">
        <v>12</v>
      </c>
      <c r="D10" s="61">
        <v>45</v>
      </c>
    </row>
    <row r="11" spans="1:8" x14ac:dyDescent="0.25">
      <c r="A11" s="44">
        <v>4</v>
      </c>
      <c r="B11" s="59" t="s">
        <v>9</v>
      </c>
      <c r="C11" s="60" t="s">
        <v>13</v>
      </c>
      <c r="D11" s="61">
        <v>203</v>
      </c>
    </row>
    <row r="12" spans="1:8" x14ac:dyDescent="0.25">
      <c r="A12" s="44">
        <v>5</v>
      </c>
      <c r="B12" s="59" t="s">
        <v>9</v>
      </c>
      <c r="C12" s="60" t="s">
        <v>14</v>
      </c>
      <c r="D12" s="61">
        <v>95</v>
      </c>
    </row>
    <row r="13" spans="1:8" x14ac:dyDescent="0.25">
      <c r="A13" s="44">
        <v>6</v>
      </c>
      <c r="B13" s="59" t="s">
        <v>9</v>
      </c>
      <c r="C13" s="60" t="s">
        <v>15</v>
      </c>
      <c r="D13" s="61">
        <v>146</v>
      </c>
    </row>
    <row r="14" spans="1:8" x14ac:dyDescent="0.25">
      <c r="A14" s="44">
        <v>7</v>
      </c>
      <c r="B14" s="59" t="s">
        <v>9</v>
      </c>
      <c r="C14" s="60" t="s">
        <v>16</v>
      </c>
      <c r="D14" s="61">
        <v>207</v>
      </c>
    </row>
    <row r="15" spans="1:8" x14ac:dyDescent="0.25">
      <c r="A15" s="44">
        <v>8</v>
      </c>
      <c r="B15" s="3"/>
      <c r="C15" s="3"/>
      <c r="D15" s="3"/>
    </row>
    <row r="16" spans="1:8" x14ac:dyDescent="0.25">
      <c r="A16" s="44">
        <v>9</v>
      </c>
      <c r="B16" s="3"/>
      <c r="C16" s="3"/>
      <c r="D16" s="3"/>
    </row>
    <row r="17" spans="1:11" x14ac:dyDescent="0.25">
      <c r="A17" s="44">
        <v>10</v>
      </c>
      <c r="B17" s="3"/>
      <c r="C17" s="3"/>
      <c r="D17" s="3"/>
    </row>
    <row r="18" spans="1:11" x14ac:dyDescent="0.25">
      <c r="A18" s="44">
        <v>11</v>
      </c>
      <c r="B18" s="3"/>
      <c r="C18" s="3"/>
      <c r="D18" s="3"/>
    </row>
    <row r="19" spans="1:11" x14ac:dyDescent="0.25">
      <c r="A19" s="44">
        <v>12</v>
      </c>
      <c r="B19" s="3"/>
      <c r="C19" s="3"/>
      <c r="D19" s="3"/>
    </row>
    <row r="20" spans="1:11" x14ac:dyDescent="0.25">
      <c r="A20" s="44">
        <v>13</v>
      </c>
      <c r="B20" s="3"/>
      <c r="C20" s="3"/>
      <c r="D20" s="3"/>
    </row>
    <row r="21" spans="1:11" x14ac:dyDescent="0.25">
      <c r="A21" s="44">
        <v>14</v>
      </c>
      <c r="B21" s="3"/>
      <c r="C21" s="3"/>
      <c r="D21" s="3"/>
    </row>
    <row r="22" spans="1:11" x14ac:dyDescent="0.25">
      <c r="A22" s="44">
        <v>15</v>
      </c>
      <c r="B22" s="3"/>
      <c r="C22" s="3"/>
      <c r="D22" s="3"/>
    </row>
    <row r="23" spans="1:11" ht="15.75" thickBot="1" x14ac:dyDescent="0.3"/>
    <row r="24" spans="1:11" ht="15.75" thickBot="1" x14ac:dyDescent="0.3">
      <c r="A24" s="72" t="s">
        <v>17</v>
      </c>
      <c r="B24" s="73"/>
      <c r="C24" s="73"/>
      <c r="D24" s="73"/>
      <c r="E24" s="73"/>
      <c r="F24" s="73"/>
      <c r="G24" s="73"/>
      <c r="H24" s="73"/>
      <c r="I24" s="73"/>
      <c r="J24" s="73"/>
      <c r="K24" s="74"/>
    </row>
    <row r="25" spans="1:11" x14ac:dyDescent="0.25">
      <c r="A25" s="75" t="s">
        <v>18</v>
      </c>
      <c r="B25" s="77" t="s">
        <v>19</v>
      </c>
      <c r="C25" s="69" t="s">
        <v>20</v>
      </c>
      <c r="D25" s="70"/>
      <c r="E25" s="70"/>
      <c r="F25" s="71"/>
      <c r="G25" s="69" t="s">
        <v>21</v>
      </c>
      <c r="H25" s="70"/>
      <c r="I25" s="70"/>
      <c r="J25" s="70"/>
      <c r="K25" s="71"/>
    </row>
    <row r="26" spans="1:11" s="2" customFormat="1" ht="60" x14ac:dyDescent="0.25">
      <c r="A26" s="76"/>
      <c r="B26" s="78"/>
      <c r="C26" s="52" t="s">
        <v>22</v>
      </c>
      <c r="D26" s="42" t="s">
        <v>23</v>
      </c>
      <c r="E26" s="42" t="s">
        <v>24</v>
      </c>
      <c r="F26" s="53" t="s">
        <v>25</v>
      </c>
      <c r="G26" s="52" t="s">
        <v>26</v>
      </c>
      <c r="H26" s="42" t="s">
        <v>27</v>
      </c>
      <c r="I26" s="42" t="s">
        <v>28</v>
      </c>
      <c r="J26" s="42" t="s">
        <v>29</v>
      </c>
      <c r="K26" s="53" t="s">
        <v>30</v>
      </c>
    </row>
    <row r="27" spans="1:11" x14ac:dyDescent="0.25">
      <c r="A27" s="54">
        <v>1</v>
      </c>
      <c r="B27" s="46" t="str">
        <f>'GRUPO COLIBRI SAS'!B3</f>
        <v>GRUPO COLIBRI SAS</v>
      </c>
      <c r="C27" s="45" t="str">
        <f>'GRUPO COLIBRI SAS'!B15</f>
        <v>NO CUMPLE</v>
      </c>
      <c r="D27" s="3" t="str">
        <f>'GRUPO COLIBRI SAS'!B16</f>
        <v>NO CUMPLE</v>
      </c>
      <c r="E27" s="3" t="str">
        <f>'GRUPO COLIBRI SAS'!B17</f>
        <v>NO CUMPLE</v>
      </c>
      <c r="F27" s="50" t="str">
        <f>'GRUPO COLIBRI SAS'!B18</f>
        <v>NO HABILITADO</v>
      </c>
      <c r="G27" s="45">
        <f>'GRUPO COLIBRI SAS'!G50</f>
        <v>0</v>
      </c>
      <c r="H27" s="66">
        <f>'GRUPO COLIBRI SAS'!E58</f>
        <v>0</v>
      </c>
      <c r="I27" s="3"/>
      <c r="J27" s="66">
        <f>'GRUPO COLIBRI SAS'!E69</f>
        <v>10</v>
      </c>
      <c r="K27" s="50">
        <f>SUM(G27:J27)</f>
        <v>10</v>
      </c>
    </row>
    <row r="28" spans="1:11" x14ac:dyDescent="0.25">
      <c r="A28" s="54">
        <v>2</v>
      </c>
      <c r="B28" s="46"/>
      <c r="C28" s="45"/>
      <c r="D28" s="3"/>
      <c r="E28" s="3"/>
      <c r="F28" s="50"/>
      <c r="G28" s="45"/>
      <c r="H28" s="3"/>
      <c r="I28" s="3"/>
      <c r="J28" s="3"/>
      <c r="K28" s="50"/>
    </row>
    <row r="29" spans="1:11" x14ac:dyDescent="0.25">
      <c r="A29" s="54">
        <v>3</v>
      </c>
      <c r="B29" s="46"/>
      <c r="C29" s="45"/>
      <c r="D29" s="3"/>
      <c r="E29" s="3"/>
      <c r="F29" s="50"/>
      <c r="G29" s="45"/>
      <c r="H29" s="3"/>
      <c r="I29" s="3"/>
      <c r="J29" s="3"/>
      <c r="K29" s="50"/>
    </row>
    <row r="30" spans="1:11" x14ac:dyDescent="0.25">
      <c r="A30" s="54">
        <v>4</v>
      </c>
      <c r="B30" s="46"/>
      <c r="C30" s="45"/>
      <c r="D30" s="3"/>
      <c r="E30" s="3"/>
      <c r="F30" s="50"/>
      <c r="G30" s="45"/>
      <c r="H30" s="3"/>
      <c r="I30" s="3"/>
      <c r="J30" s="3"/>
      <c r="K30" s="50"/>
    </row>
    <row r="31" spans="1:11" x14ac:dyDescent="0.25">
      <c r="A31" s="54">
        <v>5</v>
      </c>
      <c r="B31" s="46"/>
      <c r="C31" s="45"/>
      <c r="D31" s="3"/>
      <c r="E31" s="3"/>
      <c r="F31" s="50"/>
      <c r="G31" s="45"/>
      <c r="H31" s="3"/>
      <c r="I31" s="3"/>
      <c r="J31" s="3"/>
      <c r="K31" s="50"/>
    </row>
    <row r="32" spans="1:11" x14ac:dyDescent="0.25">
      <c r="A32" s="54">
        <v>6</v>
      </c>
      <c r="B32" s="46"/>
      <c r="C32" s="45"/>
      <c r="D32" s="3"/>
      <c r="E32" s="3"/>
      <c r="F32" s="50"/>
      <c r="G32" s="45"/>
      <c r="H32" s="3"/>
      <c r="I32" s="3"/>
      <c r="J32" s="3"/>
      <c r="K32" s="50"/>
    </row>
    <row r="33" spans="1:11" x14ac:dyDescent="0.25">
      <c r="A33" s="54">
        <v>7</v>
      </c>
      <c r="B33" s="46"/>
      <c r="C33" s="45"/>
      <c r="D33" s="3"/>
      <c r="E33" s="3"/>
      <c r="F33" s="50"/>
      <c r="G33" s="45"/>
      <c r="H33" s="3"/>
      <c r="I33" s="3"/>
      <c r="J33" s="3"/>
      <c r="K33" s="50"/>
    </row>
    <row r="34" spans="1:11" x14ac:dyDescent="0.25">
      <c r="A34" s="54">
        <v>8</v>
      </c>
      <c r="B34" s="46"/>
      <c r="C34" s="45"/>
      <c r="D34" s="3"/>
      <c r="E34" s="3"/>
      <c r="F34" s="50"/>
      <c r="G34" s="45"/>
      <c r="H34" s="3"/>
      <c r="I34" s="3"/>
      <c r="J34" s="3"/>
      <c r="K34" s="50"/>
    </row>
    <row r="35" spans="1:11" x14ac:dyDescent="0.25">
      <c r="A35" s="54">
        <v>9</v>
      </c>
      <c r="B35" s="46"/>
      <c r="C35" s="45"/>
      <c r="D35" s="3"/>
      <c r="E35" s="3"/>
      <c r="F35" s="50"/>
      <c r="G35" s="45"/>
      <c r="H35" s="3"/>
      <c r="I35" s="3"/>
      <c r="J35" s="3"/>
      <c r="K35" s="50"/>
    </row>
    <row r="36" spans="1:11" x14ac:dyDescent="0.25">
      <c r="A36" s="54">
        <v>10</v>
      </c>
      <c r="B36" s="46"/>
      <c r="C36" s="45"/>
      <c r="D36" s="3"/>
      <c r="E36" s="3"/>
      <c r="F36" s="50"/>
      <c r="G36" s="45"/>
      <c r="H36" s="3"/>
      <c r="I36" s="3"/>
      <c r="J36" s="3"/>
      <c r="K36" s="50"/>
    </row>
    <row r="37" spans="1:11" ht="15.75" thickBot="1" x14ac:dyDescent="0.3">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70"/>
  <sheetViews>
    <sheetView showGridLines="0" tabSelected="1" topLeftCell="A32" zoomScaleNormal="100" zoomScaleSheetLayoutView="70" zoomScalePageLayoutView="85" workbookViewId="0">
      <selection activeCell="C34" sqref="C34:G34"/>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68" t="s">
        <v>0</v>
      </c>
      <c r="B1" s="109"/>
      <c r="C1" s="109"/>
      <c r="D1" s="109"/>
      <c r="E1" s="109"/>
      <c r="F1" s="109"/>
      <c r="G1" s="109"/>
      <c r="H1" s="109"/>
      <c r="O1" s="5"/>
      <c r="P1" s="5"/>
      <c r="Q1" s="5"/>
    </row>
    <row r="2" spans="1:17" ht="15" customHeight="1" x14ac:dyDescent="0.25">
      <c r="O2" s="5"/>
      <c r="P2" s="5"/>
      <c r="Q2" s="5"/>
    </row>
    <row r="3" spans="1:17" x14ac:dyDescent="0.25">
      <c r="A3" s="13" t="s">
        <v>31</v>
      </c>
      <c r="B3" s="115" t="s">
        <v>32</v>
      </c>
      <c r="C3" s="115"/>
      <c r="D3" s="115"/>
      <c r="E3" s="115"/>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33</v>
      </c>
      <c r="B6" s="32" t="s">
        <v>34</v>
      </c>
      <c r="C6" s="32" t="s">
        <v>35</v>
      </c>
      <c r="D6" s="32" t="s">
        <v>36</v>
      </c>
      <c r="E6" s="32" t="s">
        <v>37</v>
      </c>
      <c r="F6" s="32" t="s">
        <v>38</v>
      </c>
      <c r="G6" s="82" t="s">
        <v>39</v>
      </c>
      <c r="H6" s="83"/>
    </row>
    <row r="7" spans="1:17" ht="27" x14ac:dyDescent="0.25">
      <c r="A7" s="12" t="s">
        <v>40</v>
      </c>
      <c r="B7" s="63" t="s">
        <v>32</v>
      </c>
      <c r="C7" s="31">
        <v>96005829</v>
      </c>
      <c r="D7" s="10" t="s">
        <v>41</v>
      </c>
      <c r="E7" s="64">
        <v>1</v>
      </c>
      <c r="F7" s="31" t="s">
        <v>42</v>
      </c>
      <c r="G7" s="84"/>
      <c r="H7" s="85"/>
      <c r="I7" s="8"/>
      <c r="J7" s="8"/>
      <c r="K7" s="8"/>
      <c r="L7" s="8"/>
      <c r="M7" s="7"/>
      <c r="N7" s="7"/>
      <c r="O7" s="7"/>
      <c r="P7" s="7"/>
      <c r="Q7" s="7"/>
    </row>
    <row r="8" spans="1:17" x14ac:dyDescent="0.25">
      <c r="A8" s="12"/>
      <c r="B8" s="20"/>
      <c r="C8" s="11"/>
      <c r="D8" s="11"/>
      <c r="E8" s="11"/>
      <c r="F8" s="11"/>
      <c r="G8" s="84"/>
      <c r="H8" s="85"/>
      <c r="I8" s="8"/>
      <c r="J8" s="8"/>
      <c r="K8" s="8"/>
      <c r="L8" s="8"/>
      <c r="M8" s="7"/>
      <c r="N8" s="7"/>
      <c r="O8" s="7"/>
      <c r="P8" s="7"/>
      <c r="Q8" s="7"/>
    </row>
    <row r="9" spans="1:17" x14ac:dyDescent="0.25">
      <c r="A9" s="12"/>
      <c r="B9" s="20"/>
      <c r="C9" s="11"/>
      <c r="D9" s="11"/>
      <c r="E9" s="11"/>
      <c r="F9" s="11"/>
      <c r="G9" s="84"/>
      <c r="H9" s="85"/>
      <c r="I9" s="8"/>
      <c r="J9" s="8"/>
      <c r="K9" s="8"/>
      <c r="L9" s="8"/>
      <c r="M9" s="7"/>
      <c r="N9" s="7"/>
      <c r="O9" s="7"/>
      <c r="P9" s="7"/>
      <c r="Q9" s="7"/>
    </row>
    <row r="10" spans="1:17" x14ac:dyDescent="0.25">
      <c r="A10" s="12"/>
      <c r="B10" s="20"/>
      <c r="C10" s="19"/>
      <c r="D10" s="15"/>
      <c r="E10" s="15"/>
      <c r="F10" s="15"/>
      <c r="G10" s="84"/>
      <c r="H10" s="85"/>
      <c r="I10" s="8"/>
      <c r="J10" s="8"/>
      <c r="K10" s="8"/>
      <c r="L10" s="8"/>
      <c r="M10" s="7"/>
      <c r="N10" s="7"/>
      <c r="O10" s="7"/>
      <c r="P10" s="7"/>
      <c r="Q10" s="7"/>
    </row>
    <row r="11" spans="1:17" x14ac:dyDescent="0.25">
      <c r="A11" s="12"/>
      <c r="B11" s="20"/>
      <c r="C11" s="19"/>
      <c r="D11" s="15"/>
      <c r="E11" s="15"/>
      <c r="F11" s="15"/>
      <c r="G11" s="84"/>
      <c r="H11" s="85"/>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6" t="s">
        <v>43</v>
      </c>
      <c r="B13" s="117"/>
      <c r="C13" s="8"/>
      <c r="D13" s="8"/>
      <c r="E13" s="8"/>
      <c r="F13" s="8"/>
      <c r="G13" s="8"/>
      <c r="H13" s="8"/>
      <c r="I13" s="8"/>
      <c r="J13" s="8"/>
      <c r="K13" s="8"/>
      <c r="L13" s="7"/>
      <c r="M13" s="7"/>
      <c r="N13" s="7"/>
      <c r="O13" s="7"/>
      <c r="P13" s="7"/>
    </row>
    <row r="14" spans="1:17" x14ac:dyDescent="0.25">
      <c r="A14" s="24" t="s">
        <v>44</v>
      </c>
      <c r="B14" s="24" t="s">
        <v>45</v>
      </c>
      <c r="C14" s="8"/>
      <c r="D14" s="8"/>
      <c r="E14" s="8"/>
      <c r="F14" s="8"/>
      <c r="G14" s="8"/>
      <c r="H14" s="8"/>
      <c r="I14" s="8"/>
      <c r="J14" s="8"/>
      <c r="K14" s="8"/>
      <c r="L14" s="7"/>
      <c r="M14" s="7"/>
      <c r="N14" s="7"/>
      <c r="O14" s="7"/>
      <c r="P14" s="7"/>
    </row>
    <row r="15" spans="1:17" x14ac:dyDescent="0.25">
      <c r="A15" s="23" t="s">
        <v>46</v>
      </c>
      <c r="B15" s="25" t="s">
        <v>47</v>
      </c>
      <c r="C15" s="8"/>
      <c r="D15" s="8"/>
      <c r="E15" s="8"/>
      <c r="F15" s="8"/>
      <c r="G15" s="8"/>
      <c r="H15" s="8"/>
      <c r="I15" s="8"/>
      <c r="J15" s="8"/>
      <c r="K15" s="8"/>
      <c r="L15" s="7"/>
      <c r="M15" s="7"/>
      <c r="N15" s="7"/>
      <c r="O15" s="7"/>
      <c r="P15" s="7"/>
    </row>
    <row r="16" spans="1:17" x14ac:dyDescent="0.25">
      <c r="A16" s="23" t="s">
        <v>48</v>
      </c>
      <c r="B16" s="25" t="str">
        <f>+C44</f>
        <v>NO CUMPLE</v>
      </c>
      <c r="C16" s="8"/>
      <c r="D16" s="8"/>
      <c r="E16" s="8"/>
      <c r="F16" s="8"/>
      <c r="G16" s="8"/>
      <c r="H16" s="8"/>
      <c r="I16" s="8"/>
      <c r="J16" s="8"/>
      <c r="K16" s="8"/>
      <c r="L16" s="7"/>
      <c r="M16" s="7"/>
      <c r="N16" s="7"/>
      <c r="O16" s="7"/>
      <c r="P16" s="7"/>
    </row>
    <row r="17" spans="1:17" x14ac:dyDescent="0.25">
      <c r="A17" s="23" t="s">
        <v>49</v>
      </c>
      <c r="B17" s="25" t="s">
        <v>47</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99" t="s">
        <v>50</v>
      </c>
      <c r="B20" s="100"/>
      <c r="C20" s="100"/>
      <c r="D20" s="101"/>
      <c r="E20" s="8"/>
      <c r="F20" s="8"/>
      <c r="G20" s="8"/>
      <c r="H20" s="8"/>
      <c r="I20" s="8"/>
      <c r="J20" s="8"/>
      <c r="K20" s="8"/>
      <c r="L20" s="8"/>
      <c r="M20" s="7"/>
      <c r="N20" s="7"/>
      <c r="O20" s="7"/>
      <c r="P20" s="7"/>
      <c r="Q20" s="7"/>
    </row>
    <row r="21" spans="1:17" ht="25.5" x14ac:dyDescent="0.25">
      <c r="A21" s="102" t="s">
        <v>51</v>
      </c>
      <c r="B21" s="103"/>
      <c r="C21" s="24" t="s">
        <v>52</v>
      </c>
      <c r="D21" s="26" t="s">
        <v>53</v>
      </c>
      <c r="E21" s="8"/>
      <c r="F21" s="8"/>
      <c r="G21" s="8"/>
      <c r="H21" s="8"/>
      <c r="I21" s="8"/>
      <c r="J21" s="8"/>
      <c r="K21" s="8"/>
      <c r="L21" s="8"/>
      <c r="M21" s="7"/>
      <c r="N21" s="7"/>
      <c r="O21" s="7"/>
      <c r="P21" s="7"/>
      <c r="Q21" s="7"/>
    </row>
    <row r="22" spans="1:17" ht="27" x14ac:dyDescent="0.25">
      <c r="A22" s="9" t="s">
        <v>54</v>
      </c>
      <c r="B22" s="14" t="s">
        <v>55</v>
      </c>
      <c r="C22" s="28">
        <v>40</v>
      </c>
      <c r="D22" s="28" t="str">
        <f>+IF(B18="HABILITADO",G50,"N/A")</f>
        <v>N/A</v>
      </c>
      <c r="E22" s="8"/>
      <c r="F22" s="8"/>
      <c r="G22" s="8"/>
      <c r="H22" s="8"/>
      <c r="I22" s="8"/>
      <c r="J22" s="8"/>
      <c r="K22" s="8"/>
      <c r="L22" s="8"/>
      <c r="M22" s="7"/>
      <c r="N22" s="7"/>
      <c r="O22" s="7"/>
      <c r="P22" s="7"/>
      <c r="Q22" s="7"/>
    </row>
    <row r="23" spans="1:17" ht="27" x14ac:dyDescent="0.25">
      <c r="A23" s="9" t="s">
        <v>56</v>
      </c>
      <c r="B23" s="14" t="s">
        <v>57</v>
      </c>
      <c r="C23" s="28">
        <v>30</v>
      </c>
      <c r="D23" s="28" t="str">
        <f>+IF(B18="HABILITADO",MAX(E58:E61),"N/A")</f>
        <v>N/A</v>
      </c>
      <c r="E23" s="8"/>
      <c r="F23" s="8"/>
      <c r="G23" s="8"/>
      <c r="H23" s="8"/>
      <c r="I23" s="8"/>
      <c r="J23" s="8"/>
      <c r="K23" s="8"/>
      <c r="L23" s="8"/>
      <c r="M23" s="7"/>
      <c r="N23" s="7"/>
      <c r="O23" s="7"/>
      <c r="P23" s="7"/>
      <c r="Q23" s="7"/>
    </row>
    <row r="24" spans="1:17" ht="27" x14ac:dyDescent="0.25">
      <c r="A24" s="9" t="s">
        <v>58</v>
      </c>
      <c r="B24" s="14" t="s">
        <v>59</v>
      </c>
      <c r="C24" s="28">
        <v>20</v>
      </c>
      <c r="D24" s="28" t="str">
        <f>+IF(AND(B18="HABILITADO",E65="CUMPLE"),G65,"N/A")</f>
        <v>N/A</v>
      </c>
      <c r="E24" s="8"/>
      <c r="F24" s="8"/>
      <c r="G24" s="8"/>
      <c r="H24" s="8"/>
      <c r="I24" s="8"/>
      <c r="J24" s="8"/>
      <c r="K24" s="8"/>
      <c r="L24" s="8"/>
      <c r="M24" s="7"/>
      <c r="N24" s="7"/>
      <c r="O24" s="7"/>
      <c r="P24" s="7"/>
      <c r="Q24" s="7"/>
    </row>
    <row r="25" spans="1:17" ht="38.25" customHeight="1" x14ac:dyDescent="0.25">
      <c r="A25" s="9" t="s">
        <v>60</v>
      </c>
      <c r="B25" s="14" t="s">
        <v>61</v>
      </c>
      <c r="C25" s="28">
        <v>10</v>
      </c>
      <c r="D25" s="28" t="str">
        <f>+IF(B18="HABILITADO",E69,"N/A")</f>
        <v>N/A</v>
      </c>
      <c r="E25" s="8"/>
      <c r="F25" s="8"/>
      <c r="G25" s="8"/>
      <c r="H25" s="8"/>
      <c r="I25" s="8"/>
      <c r="J25" s="8"/>
      <c r="K25" s="8"/>
      <c r="L25" s="8"/>
      <c r="M25" s="7"/>
      <c r="N25" s="7"/>
      <c r="O25" s="7"/>
      <c r="P25" s="7"/>
      <c r="Q25" s="7"/>
    </row>
    <row r="26" spans="1:17" x14ac:dyDescent="0.25">
      <c r="A26" s="99" t="s">
        <v>62</v>
      </c>
      <c r="B26" s="101"/>
      <c r="C26" s="29">
        <v>100</v>
      </c>
      <c r="D26" s="39">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86" t="s">
        <v>63</v>
      </c>
      <c r="D28" s="86"/>
      <c r="E28" s="86"/>
      <c r="F28" s="86"/>
      <c r="G28" s="86"/>
      <c r="H28" s="16"/>
      <c r="I28" s="16"/>
      <c r="J28" s="16"/>
      <c r="K28" s="16"/>
      <c r="L28" s="16"/>
      <c r="M28" s="16"/>
      <c r="N28" s="6"/>
      <c r="O28" s="6"/>
      <c r="P28" s="6"/>
      <c r="Q28" s="6"/>
    </row>
    <row r="29" spans="1:17" x14ac:dyDescent="0.25">
      <c r="A29" s="86" t="s">
        <v>64</v>
      </c>
      <c r="B29" s="86"/>
      <c r="C29" s="27" t="s">
        <v>65</v>
      </c>
      <c r="D29" s="27" t="s">
        <v>66</v>
      </c>
      <c r="E29" s="27" t="s">
        <v>67</v>
      </c>
      <c r="F29" s="27" t="s">
        <v>68</v>
      </c>
      <c r="G29" s="27" t="s">
        <v>69</v>
      </c>
      <c r="H29" s="30" t="s">
        <v>39</v>
      </c>
    </row>
    <row r="30" spans="1:17" x14ac:dyDescent="0.25">
      <c r="A30" s="9" t="s">
        <v>70</v>
      </c>
      <c r="B30" s="10" t="s">
        <v>71</v>
      </c>
      <c r="C30" s="31" t="s">
        <v>72</v>
      </c>
      <c r="D30" s="31"/>
      <c r="E30" s="31"/>
      <c r="F30" s="31"/>
      <c r="G30" s="31"/>
      <c r="H30" s="10"/>
    </row>
    <row r="31" spans="1:17" ht="40.5" x14ac:dyDescent="0.25">
      <c r="A31" s="9" t="s">
        <v>73</v>
      </c>
      <c r="B31" s="10" t="s">
        <v>74</v>
      </c>
      <c r="C31" s="31" t="s">
        <v>72</v>
      </c>
      <c r="D31" s="31"/>
      <c r="E31" s="31"/>
      <c r="F31" s="31"/>
      <c r="G31" s="31"/>
      <c r="H31" s="10"/>
    </row>
    <row r="32" spans="1:17" ht="94.5" x14ac:dyDescent="0.25">
      <c r="A32" s="107" t="s">
        <v>75</v>
      </c>
      <c r="B32" s="10" t="s">
        <v>76</v>
      </c>
      <c r="C32" s="31" t="s">
        <v>72</v>
      </c>
      <c r="D32" s="31"/>
      <c r="E32" s="31"/>
      <c r="F32" s="31"/>
      <c r="G32" s="31"/>
      <c r="H32" s="10"/>
    </row>
    <row r="33" spans="1:18" x14ac:dyDescent="0.25">
      <c r="A33" s="108"/>
      <c r="B33" s="10" t="s">
        <v>77</v>
      </c>
      <c r="C33" s="104" t="str">
        <f>+IF(AND(E37="CUMPLE",E39="CUMPLE",E40="CUMPLE",E41="CUMPLE"),"CUMPLE","NO CUMPLE")</f>
        <v>NO CUMPLE</v>
      </c>
      <c r="D33" s="105"/>
      <c r="E33" s="105"/>
      <c r="F33" s="105"/>
      <c r="G33" s="106"/>
      <c r="H33" s="10"/>
    </row>
    <row r="34" spans="1:18" ht="27" x14ac:dyDescent="0.25">
      <c r="A34" s="9">
        <v>14</v>
      </c>
      <c r="B34" s="10" t="s">
        <v>78</v>
      </c>
      <c r="C34" s="104" t="s">
        <v>47</v>
      </c>
      <c r="D34" s="105"/>
      <c r="E34" s="105"/>
      <c r="F34" s="105"/>
      <c r="G34" s="106"/>
      <c r="H34" s="10" t="s">
        <v>79</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7" t="s">
        <v>80</v>
      </c>
      <c r="B36" s="87"/>
      <c r="C36" s="87" t="s">
        <v>81</v>
      </c>
      <c r="D36" s="87"/>
      <c r="E36" s="87"/>
      <c r="F36" s="121" t="s">
        <v>39</v>
      </c>
      <c r="G36" s="121"/>
      <c r="H36" s="121"/>
      <c r="I36" s="58"/>
      <c r="J36" s="58"/>
      <c r="K36" s="58"/>
      <c r="L36" s="58"/>
      <c r="M36" s="58"/>
      <c r="N36" s="58"/>
      <c r="O36" s="6"/>
      <c r="P36" s="6"/>
      <c r="Q36" s="6"/>
      <c r="R36" s="6"/>
    </row>
    <row r="37" spans="1:18" s="17" customFormat="1" ht="116.25" customHeight="1" x14ac:dyDescent="0.25">
      <c r="A37" s="10" t="s">
        <v>82</v>
      </c>
      <c r="B37" s="37" t="s">
        <v>83</v>
      </c>
      <c r="C37" s="114" t="s">
        <v>84</v>
      </c>
      <c r="D37" s="114" t="str">
        <f>+IF(B37&lt;='Resumen región 2'!E3,IF(B38/B37&gt;=0.2,"CUMPLE CONDICIÓN DEL 20%","NO CUMPLE CONDICIÓN DEL 20%"),"NO CUMPLE, LA PROPUESTA SUPERA LOS ACCESOS PERMITIDOS PARA LA REGIÓN")</f>
        <v>NO CUMPLE, LA PROPUESTA SUPERA LOS ACCESOS PERMITIDOS PARA LA REGIÓN</v>
      </c>
      <c r="E37" s="95" t="str">
        <f>+IF(AND(C37="CUMPLE, LOS ACCESOS MÁXIMOS PERMITIDOS PARA LA REGIÓN",D37="CUMPLE CONDICIÓN DEL 20%"),"CUMPLE","NO CUMPLE")</f>
        <v>NO CUMPLE</v>
      </c>
      <c r="F37" s="122" t="s">
        <v>85</v>
      </c>
      <c r="G37" s="123"/>
      <c r="H37" s="124"/>
      <c r="I37" s="58"/>
      <c r="J37" s="58"/>
      <c r="K37" s="58"/>
      <c r="L37" s="58"/>
      <c r="M37" s="58"/>
      <c r="N37" s="58"/>
      <c r="O37" s="6"/>
      <c r="P37" s="6"/>
      <c r="Q37" s="6"/>
      <c r="R37" s="6"/>
    </row>
    <row r="38" spans="1:18" s="17" customFormat="1" ht="116.25" customHeight="1" x14ac:dyDescent="0.25">
      <c r="A38" s="31" t="s">
        <v>86</v>
      </c>
      <c r="B38" s="37">
        <v>1547</v>
      </c>
      <c r="C38" s="114"/>
      <c r="D38" s="114"/>
      <c r="E38" s="94"/>
      <c r="F38" s="125"/>
      <c r="G38" s="126"/>
      <c r="H38" s="127"/>
      <c r="I38" s="58"/>
      <c r="J38" s="58"/>
      <c r="K38" s="58"/>
      <c r="L38" s="58"/>
      <c r="M38" s="58"/>
      <c r="N38" s="58"/>
      <c r="O38" s="6"/>
      <c r="P38" s="6"/>
      <c r="Q38" s="6"/>
      <c r="R38" s="6"/>
    </row>
    <row r="39" spans="1:18" s="17" customFormat="1" ht="15" customHeight="1" x14ac:dyDescent="0.25">
      <c r="A39" s="104" t="s">
        <v>87</v>
      </c>
      <c r="B39" s="105"/>
      <c r="C39" s="105"/>
      <c r="D39" s="106"/>
      <c r="E39" s="31" t="s">
        <v>72</v>
      </c>
      <c r="F39" s="118"/>
      <c r="G39" s="119"/>
      <c r="H39" s="120"/>
      <c r="I39" s="58"/>
      <c r="J39" s="58"/>
      <c r="K39" s="58"/>
      <c r="L39" s="58"/>
      <c r="M39" s="58"/>
      <c r="N39" s="58"/>
      <c r="O39" s="6"/>
      <c r="P39" s="6"/>
      <c r="Q39" s="6"/>
      <c r="R39" s="6"/>
    </row>
    <row r="40" spans="1:18" s="17" customFormat="1" ht="13.5" customHeight="1" x14ac:dyDescent="0.25">
      <c r="A40" s="104" t="s">
        <v>88</v>
      </c>
      <c r="B40" s="105"/>
      <c r="C40" s="105"/>
      <c r="D40" s="106"/>
      <c r="E40" s="31" t="s">
        <v>72</v>
      </c>
      <c r="F40" s="118"/>
      <c r="G40" s="119"/>
      <c r="H40" s="120"/>
      <c r="I40" s="58"/>
      <c r="J40" s="58"/>
      <c r="K40" s="58"/>
      <c r="L40" s="58"/>
      <c r="M40" s="58"/>
      <c r="N40" s="58"/>
      <c r="O40" s="6"/>
      <c r="P40" s="6"/>
      <c r="Q40" s="6"/>
      <c r="R40" s="6"/>
    </row>
    <row r="41" spans="1:18" s="17" customFormat="1" ht="15" customHeight="1" x14ac:dyDescent="0.25">
      <c r="A41" s="104" t="s">
        <v>89</v>
      </c>
      <c r="B41" s="105"/>
      <c r="C41" s="105"/>
      <c r="D41" s="106"/>
      <c r="E41" s="31" t="s">
        <v>72</v>
      </c>
      <c r="F41" s="118"/>
      <c r="G41" s="119"/>
      <c r="H41" s="120"/>
      <c r="I41" s="58"/>
      <c r="J41" s="58"/>
      <c r="K41" s="58"/>
      <c r="L41" s="58"/>
      <c r="M41" s="58"/>
      <c r="N41" s="58"/>
      <c r="O41" s="6"/>
      <c r="P41" s="6"/>
      <c r="Q41" s="6"/>
      <c r="R41" s="6"/>
    </row>
    <row r="42" spans="1:18" s="17" customFormat="1" ht="87.75" customHeight="1" x14ac:dyDescent="0.25">
      <c r="A42" s="79" t="s">
        <v>90</v>
      </c>
      <c r="B42" s="80"/>
      <c r="C42" s="80"/>
      <c r="D42" s="80"/>
      <c r="E42" s="80"/>
      <c r="F42" s="80"/>
      <c r="G42" s="80"/>
      <c r="H42" s="81"/>
      <c r="I42" s="58"/>
      <c r="J42" s="58"/>
      <c r="K42" s="58"/>
      <c r="L42" s="58"/>
      <c r="M42" s="58"/>
      <c r="N42" s="58"/>
      <c r="O42" s="6"/>
      <c r="P42" s="6"/>
      <c r="Q42" s="6"/>
      <c r="R42" s="6"/>
    </row>
    <row r="43" spans="1:18" ht="6.75" customHeight="1" x14ac:dyDescent="0.25">
      <c r="A43" s="21"/>
      <c r="C43" s="18"/>
      <c r="D43" s="18"/>
      <c r="E43" s="18"/>
      <c r="F43" s="18"/>
    </row>
    <row r="44" spans="1:18" x14ac:dyDescent="0.25">
      <c r="A44" s="86" t="s">
        <v>91</v>
      </c>
      <c r="B44" s="86"/>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ht="12.6" customHeight="1" x14ac:dyDescent="0.25">
      <c r="O46" s="17"/>
      <c r="P46" s="17"/>
      <c r="Q46" s="17"/>
    </row>
    <row r="47" spans="1:18" x14ac:dyDescent="0.25">
      <c r="A47" s="86" t="s">
        <v>92</v>
      </c>
      <c r="B47" s="86"/>
      <c r="C47" s="86"/>
      <c r="D47" s="86"/>
      <c r="E47" s="86"/>
      <c r="F47" s="86"/>
      <c r="G47" s="86"/>
      <c r="H47" s="86"/>
      <c r="O47" s="18"/>
      <c r="P47" s="18"/>
      <c r="Q47" s="18"/>
    </row>
    <row r="49" spans="1:8" s="17" customFormat="1" ht="54" x14ac:dyDescent="0.25">
      <c r="A49" s="87" t="s">
        <v>93</v>
      </c>
      <c r="B49" s="32" t="s">
        <v>94</v>
      </c>
      <c r="C49" s="32" t="s">
        <v>95</v>
      </c>
      <c r="D49" s="32" t="s">
        <v>96</v>
      </c>
      <c r="E49" s="32" t="s">
        <v>97</v>
      </c>
      <c r="F49" s="32" t="s">
        <v>98</v>
      </c>
      <c r="G49" s="32" t="s">
        <v>99</v>
      </c>
      <c r="H49" s="35" t="s">
        <v>39</v>
      </c>
    </row>
    <row r="50" spans="1:8" s="17" customFormat="1" x14ac:dyDescent="0.25">
      <c r="A50" s="87"/>
      <c r="B50" s="11" t="s">
        <v>100</v>
      </c>
      <c r="C50" s="33">
        <v>0</v>
      </c>
      <c r="D50" s="96" t="s">
        <v>83</v>
      </c>
      <c r="E50" s="96">
        <v>0</v>
      </c>
      <c r="F50" s="95">
        <f>+ROUND((E50/'Resumen región 2'!E5)*100,0)</f>
        <v>0</v>
      </c>
      <c r="G50" s="110">
        <f>IF(F50=0,0,IF(AND(F50&gt;0,F50&lt;=20),5,IF(AND(F50&gt;20,F50&lt;=50),15,IF(AND(F50&gt;50,F50&lt;=70),25,IF(AND(F50&gt;70,F50&lt;=100),40,"ERROR")))))</f>
        <v>0</v>
      </c>
      <c r="H50" s="92" t="s">
        <v>101</v>
      </c>
    </row>
    <row r="51" spans="1:8" s="17" customFormat="1" ht="27" x14ac:dyDescent="0.25">
      <c r="A51" s="87"/>
      <c r="B51" s="11" t="s">
        <v>102</v>
      </c>
      <c r="C51" s="33">
        <v>5</v>
      </c>
      <c r="D51" s="97"/>
      <c r="E51" s="97"/>
      <c r="F51" s="93"/>
      <c r="G51" s="110"/>
      <c r="H51" s="93"/>
    </row>
    <row r="52" spans="1:8" s="17" customFormat="1" ht="27" x14ac:dyDescent="0.25">
      <c r="A52" s="87"/>
      <c r="B52" s="11" t="s">
        <v>103</v>
      </c>
      <c r="C52" s="33">
        <v>15</v>
      </c>
      <c r="D52" s="97"/>
      <c r="E52" s="97"/>
      <c r="F52" s="93"/>
      <c r="G52" s="110"/>
      <c r="H52" s="93"/>
    </row>
    <row r="53" spans="1:8" s="17" customFormat="1" ht="27" x14ac:dyDescent="0.25">
      <c r="A53" s="87"/>
      <c r="B53" s="11" t="s">
        <v>104</v>
      </c>
      <c r="C53" s="33">
        <v>25</v>
      </c>
      <c r="D53" s="97"/>
      <c r="E53" s="97"/>
      <c r="F53" s="93"/>
      <c r="G53" s="110"/>
      <c r="H53" s="93"/>
    </row>
    <row r="54" spans="1:8" s="17" customFormat="1" ht="27" x14ac:dyDescent="0.25">
      <c r="A54" s="87"/>
      <c r="B54" s="11" t="s">
        <v>105</v>
      </c>
      <c r="C54" s="33">
        <v>40</v>
      </c>
      <c r="D54" s="98"/>
      <c r="E54" s="98"/>
      <c r="F54" s="94"/>
      <c r="G54" s="110"/>
      <c r="H54" s="94"/>
    </row>
    <row r="57" spans="1:8" ht="40.5" x14ac:dyDescent="0.25">
      <c r="A57" s="87" t="s">
        <v>106</v>
      </c>
      <c r="B57" s="32" t="s">
        <v>107</v>
      </c>
      <c r="C57" s="32" t="s">
        <v>95</v>
      </c>
      <c r="D57" s="32" t="s">
        <v>108</v>
      </c>
      <c r="E57" s="32" t="s">
        <v>109</v>
      </c>
      <c r="F57" s="90" t="s">
        <v>39</v>
      </c>
      <c r="G57" s="90"/>
      <c r="H57" s="90"/>
    </row>
    <row r="58" spans="1:8" x14ac:dyDescent="0.25">
      <c r="A58" s="87"/>
      <c r="B58" s="31" t="s">
        <v>110</v>
      </c>
      <c r="C58" s="33">
        <v>0</v>
      </c>
      <c r="D58" s="56" t="s">
        <v>111</v>
      </c>
      <c r="E58" s="57">
        <f>+C58</f>
        <v>0</v>
      </c>
      <c r="F58" s="111" t="s">
        <v>112</v>
      </c>
      <c r="G58" s="112"/>
      <c r="H58" s="113"/>
    </row>
    <row r="59" spans="1:8" x14ac:dyDescent="0.25">
      <c r="A59" s="87"/>
      <c r="B59" s="31" t="s">
        <v>113</v>
      </c>
      <c r="C59" s="33">
        <v>5</v>
      </c>
      <c r="D59" s="56"/>
      <c r="E59" s="57"/>
      <c r="F59" s="111"/>
      <c r="G59" s="112"/>
      <c r="H59" s="113"/>
    </row>
    <row r="60" spans="1:8" x14ac:dyDescent="0.25">
      <c r="A60" s="87"/>
      <c r="B60" s="31" t="s">
        <v>114</v>
      </c>
      <c r="C60" s="33">
        <v>15</v>
      </c>
      <c r="D60" s="56"/>
      <c r="E60" s="57"/>
      <c r="F60" s="111"/>
      <c r="G60" s="112"/>
      <c r="H60" s="113"/>
    </row>
    <row r="61" spans="1:8" x14ac:dyDescent="0.25">
      <c r="A61" s="87"/>
      <c r="B61" s="31" t="s">
        <v>115</v>
      </c>
      <c r="C61" s="33">
        <v>30</v>
      </c>
      <c r="D61" s="56"/>
      <c r="E61" s="57"/>
      <c r="F61" s="111"/>
      <c r="G61" s="112"/>
      <c r="H61" s="113"/>
    </row>
    <row r="64" spans="1:8" ht="27" x14ac:dyDescent="0.25">
      <c r="A64" s="87" t="s">
        <v>116</v>
      </c>
      <c r="B64" s="32" t="s">
        <v>117</v>
      </c>
      <c r="C64" s="32" t="s">
        <v>118</v>
      </c>
      <c r="D64" s="32" t="s">
        <v>119</v>
      </c>
      <c r="E64" s="32" t="s">
        <v>120</v>
      </c>
      <c r="F64" s="32" t="s">
        <v>95</v>
      </c>
      <c r="G64" s="32" t="s">
        <v>99</v>
      </c>
      <c r="H64" s="38" t="s">
        <v>39</v>
      </c>
    </row>
    <row r="65" spans="1:18" ht="40.5" x14ac:dyDescent="0.25">
      <c r="A65" s="87"/>
      <c r="B65" s="36">
        <v>59970</v>
      </c>
      <c r="C65" s="36">
        <v>99950</v>
      </c>
      <c r="D65" s="37">
        <v>0</v>
      </c>
      <c r="E65" s="12" t="str">
        <f>+IF(AND(D65&gt;=B65,D65&lt;=C65),"CUMPLE","NO CUMPLE")</f>
        <v>NO CUMPLE</v>
      </c>
      <c r="F65" s="28">
        <v>20</v>
      </c>
      <c r="G65" s="40" t="s">
        <v>121</v>
      </c>
      <c r="H65" s="62" t="s">
        <v>122</v>
      </c>
    </row>
    <row r="67" spans="1:18" x14ac:dyDescent="0.25">
      <c r="A67" s="5"/>
      <c r="B67" s="5"/>
      <c r="C67" s="8"/>
      <c r="D67" s="8"/>
      <c r="E67" s="8"/>
      <c r="F67" s="8"/>
      <c r="G67" s="8"/>
      <c r="H67" s="8"/>
      <c r="I67" s="8"/>
      <c r="J67" s="8"/>
      <c r="K67" s="8"/>
      <c r="L67" s="8"/>
      <c r="M67" s="7"/>
      <c r="N67" s="7"/>
      <c r="O67" s="7"/>
      <c r="P67" s="7"/>
      <c r="Q67" s="7"/>
    </row>
    <row r="68" spans="1:18" ht="54" x14ac:dyDescent="0.25">
      <c r="A68" s="88" t="s">
        <v>123</v>
      </c>
      <c r="B68" s="32" t="s">
        <v>124</v>
      </c>
      <c r="C68" s="32" t="s">
        <v>125</v>
      </c>
      <c r="D68" s="32" t="s">
        <v>95</v>
      </c>
      <c r="E68" s="32" t="s">
        <v>99</v>
      </c>
      <c r="F68" s="90" t="s">
        <v>39</v>
      </c>
      <c r="G68" s="90"/>
      <c r="H68" s="90"/>
      <c r="I68" s="8"/>
      <c r="J68" s="8"/>
      <c r="K68" s="7"/>
      <c r="L68" s="7"/>
      <c r="M68" s="7"/>
      <c r="N68" s="7"/>
      <c r="O68" s="7"/>
    </row>
    <row r="69" spans="1:18" ht="33.75" customHeight="1" x14ac:dyDescent="0.25">
      <c r="A69" s="89"/>
      <c r="B69" s="41">
        <f>+ROUND('Resumen región 2'!E3*20%,0)</f>
        <v>191</v>
      </c>
      <c r="C69" s="65">
        <v>1547</v>
      </c>
      <c r="D69" s="28">
        <v>10</v>
      </c>
      <c r="E69" s="28">
        <f>+IF(((C69-B69)/'Resumen región 2'!E3)*D69&gt;10,10,((C69-B69)/'Resumen región 2'!E3)*D69)</f>
        <v>10</v>
      </c>
      <c r="F69" s="91" t="s">
        <v>126</v>
      </c>
      <c r="G69" s="91"/>
      <c r="H69" s="91"/>
      <c r="I69" s="8"/>
      <c r="J69" s="8"/>
      <c r="K69" s="7"/>
      <c r="L69" s="7"/>
      <c r="M69" s="7"/>
      <c r="N69" s="7"/>
      <c r="O69" s="7"/>
    </row>
    <row r="70" spans="1:18" s="17" customFormat="1" ht="42" customHeight="1" x14ac:dyDescent="0.25">
      <c r="A70" s="79" t="s">
        <v>129</v>
      </c>
      <c r="B70" s="80"/>
      <c r="C70" s="80"/>
      <c r="D70" s="80"/>
      <c r="E70" s="80"/>
      <c r="F70" s="80"/>
      <c r="G70" s="80"/>
      <c r="H70" s="81"/>
      <c r="I70" s="58"/>
      <c r="J70" s="58"/>
      <c r="K70" s="58"/>
      <c r="L70" s="58"/>
      <c r="M70" s="58"/>
      <c r="N70" s="58"/>
      <c r="O70" s="6"/>
      <c r="P70" s="6"/>
      <c r="Q70" s="6"/>
      <c r="R70" s="6"/>
    </row>
  </sheetData>
  <mergeCells count="50">
    <mergeCell ref="A44:B44"/>
    <mergeCell ref="F41:H41"/>
    <mergeCell ref="C36:E36"/>
    <mergeCell ref="A36:B36"/>
    <mergeCell ref="F36:H36"/>
    <mergeCell ref="A39:D39"/>
    <mergeCell ref="A40:D40"/>
    <mergeCell ref="E37:E38"/>
    <mergeCell ref="F37:H38"/>
    <mergeCell ref="F39:H39"/>
    <mergeCell ref="F40:H40"/>
    <mergeCell ref="C37:C38"/>
    <mergeCell ref="A1:H1"/>
    <mergeCell ref="D50:D54"/>
    <mergeCell ref="G50:G54"/>
    <mergeCell ref="A57:A61"/>
    <mergeCell ref="F57:H57"/>
    <mergeCell ref="F58:H58"/>
    <mergeCell ref="F59:H59"/>
    <mergeCell ref="F60:H60"/>
    <mergeCell ref="F61:H61"/>
    <mergeCell ref="A47:H47"/>
    <mergeCell ref="A49:A54"/>
    <mergeCell ref="D37:D38"/>
    <mergeCell ref="A42:H42"/>
    <mergeCell ref="A41:D41"/>
    <mergeCell ref="B3:E3"/>
    <mergeCell ref="A13:B13"/>
    <mergeCell ref="A26:B26"/>
    <mergeCell ref="A21:B21"/>
    <mergeCell ref="A29:B29"/>
    <mergeCell ref="C33:G33"/>
    <mergeCell ref="C34:G34"/>
    <mergeCell ref="A32:A33"/>
    <mergeCell ref="A70:H70"/>
    <mergeCell ref="G6:H6"/>
    <mergeCell ref="G7:H7"/>
    <mergeCell ref="G8:H8"/>
    <mergeCell ref="G9:H9"/>
    <mergeCell ref="G10:H10"/>
    <mergeCell ref="G11:H11"/>
    <mergeCell ref="C28:G28"/>
    <mergeCell ref="A64:A65"/>
    <mergeCell ref="A68:A69"/>
    <mergeCell ref="F68:H68"/>
    <mergeCell ref="F69:H69"/>
    <mergeCell ref="H50:H54"/>
    <mergeCell ref="F50:F54"/>
    <mergeCell ref="E50:E54"/>
    <mergeCell ref="A20:D20"/>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127</v>
      </c>
      <c r="B1" s="1" t="s">
        <v>128</v>
      </c>
    </row>
    <row r="2" spans="1:2" x14ac:dyDescent="0.25">
      <c r="A2" s="1" t="s">
        <v>72</v>
      </c>
      <c r="B2" s="1">
        <v>1</v>
      </c>
    </row>
    <row r="3" spans="1:2" x14ac:dyDescent="0.25">
      <c r="A3" s="1" t="s">
        <v>47</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2</vt:lpstr>
      <vt:lpstr>GRUPO COLIBRI SAS</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2024-08-09T03:27:39Z</dcterms:modified>
  <cp:category/>
  <cp:contentStatus/>
</cp:coreProperties>
</file>